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9555" windowHeight="5385"/>
  </bookViews>
  <sheets>
    <sheet name="AllGoVision" sheetId="1" r:id="rId1"/>
  </sheets>
  <definedNames>
    <definedName name="_xlnm.Print_Area" localSheetId="0">AllGoVision!$A$1:$M$61</definedName>
  </definedNames>
  <calcPr calcId="145621"/>
</workbook>
</file>

<file path=xl/calcChain.xml><?xml version="1.0" encoding="utf-8"?>
<calcChain xmlns="http://schemas.openxmlformats.org/spreadsheetml/2006/main">
  <c r="C53" i="1" l="1"/>
  <c r="C51" i="1"/>
  <c r="C49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G21" i="1" l="1"/>
  <c r="G19" i="1"/>
  <c r="J20" i="1"/>
  <c r="Z7" i="1"/>
  <c r="F45" i="1" s="1"/>
  <c r="F49" i="1" l="1"/>
  <c r="J18" i="1" l="1"/>
  <c r="C38" i="1" s="1"/>
  <c r="J22" i="1"/>
  <c r="J7" i="1"/>
  <c r="J9" i="1"/>
  <c r="F51" i="1" l="1"/>
  <c r="F11" i="1"/>
  <c r="J13" i="1"/>
  <c r="F15" i="1" s="1"/>
  <c r="J15" i="1" s="1"/>
  <c r="F53" i="1" s="1"/>
  <c r="F55" i="1" l="1"/>
  <c r="F57" i="1" s="1"/>
  <c r="F59" i="1" s="1"/>
  <c r="H33" i="1" s="1"/>
  <c r="F17" i="1"/>
  <c r="J17" i="1" s="1"/>
  <c r="F33" i="1" l="1"/>
</calcChain>
</file>

<file path=xl/comments1.xml><?xml version="1.0" encoding="utf-8"?>
<comments xmlns="http://schemas.openxmlformats.org/spreadsheetml/2006/main">
  <authors>
    <author>Niladri</author>
  </authors>
  <commentList>
    <comment ref="P28" authorId="0">
      <text>
        <r>
          <rPr>
            <b/>
            <sz val="9"/>
            <color indexed="81"/>
            <rFont val="Tahoma"/>
            <family val="2"/>
          </rPr>
          <t xml:space="preserve">                     
              INSTRUCTIONS TO THE OPERATOR / USER
</t>
        </r>
        <r>
          <rPr>
            <sz val="9"/>
            <color indexed="81"/>
            <rFont val="Tahoma"/>
            <family val="2"/>
          </rPr>
          <t xml:space="preserve">
   INPUT </t>
        </r>
        <r>
          <rPr>
            <b/>
            <sz val="9"/>
            <color indexed="81"/>
            <rFont val="Tahoma"/>
            <family val="2"/>
          </rPr>
          <t>RESOLUTION</t>
        </r>
        <r>
          <rPr>
            <sz val="9"/>
            <color indexed="81"/>
            <rFont val="Tahoma"/>
            <family val="2"/>
          </rPr>
          <t xml:space="preserve"> BY SELECTING FROM DROP DOWN LIST
   INPUT AN </t>
        </r>
        <r>
          <rPr>
            <b/>
            <sz val="9"/>
            <color indexed="81"/>
            <rFont val="Tahoma"/>
            <family val="2"/>
          </rPr>
          <t>ANGLE OF VIEW</t>
        </r>
        <r>
          <rPr>
            <sz val="9"/>
            <color indexed="81"/>
            <rFont val="Tahoma"/>
            <family val="2"/>
          </rPr>
          <t xml:space="preserve">, VALUE IN DEGREES &gt; 0 &amp; &lt; 180
   (Note: In case of </t>
        </r>
        <r>
          <rPr>
            <b/>
            <sz val="9"/>
            <color indexed="81"/>
            <rFont val="Tahoma"/>
            <family val="2"/>
          </rPr>
          <t>Thermal Cameras</t>
        </r>
        <r>
          <rPr>
            <sz val="9"/>
            <color indexed="81"/>
            <rFont val="Tahoma"/>
            <family val="2"/>
          </rPr>
          <t xml:space="preserve">, select 10 or 15 degrees)   
   SET A </t>
        </r>
        <r>
          <rPr>
            <b/>
            <sz val="9"/>
            <color indexed="81"/>
            <rFont val="Tahoma"/>
            <family val="2"/>
          </rPr>
          <t>LIMITING CRITERIA</t>
        </r>
        <r>
          <rPr>
            <sz val="9"/>
            <color indexed="81"/>
            <rFont val="Tahoma"/>
            <family val="2"/>
          </rPr>
          <t xml:space="preserve">
   1) </t>
        </r>
        <r>
          <rPr>
            <b/>
            <sz val="9"/>
            <color indexed="81"/>
            <rFont val="Tahoma"/>
            <family val="2"/>
          </rPr>
          <t xml:space="preserve">PIXELS REQUIREMENT </t>
        </r>
        <r>
          <rPr>
            <sz val="9"/>
            <color indexed="81"/>
            <rFont val="Tahoma"/>
            <family val="2"/>
          </rPr>
          <t xml:space="preserve">is min. pixels for object detection
   2) </t>
        </r>
        <r>
          <rPr>
            <b/>
            <sz val="9"/>
            <color indexed="81"/>
            <rFont val="Tahoma"/>
            <family val="2"/>
          </rPr>
          <t>WIDTH &amp; HEIGHT RATIOS</t>
        </r>
        <r>
          <rPr>
            <sz val="9"/>
            <color indexed="81"/>
            <rFont val="Tahoma"/>
            <family val="2"/>
          </rPr>
          <t xml:space="preserve"> are the % of the screen view
   3) </t>
        </r>
        <r>
          <rPr>
            <b/>
            <sz val="9"/>
            <color indexed="81"/>
            <rFont val="Tahoma"/>
            <family val="2"/>
          </rPr>
          <t>BOTH PIXELS &amp; DIM. RATIOS</t>
        </r>
        <r>
          <rPr>
            <sz val="9"/>
            <color indexed="81"/>
            <rFont val="Tahoma"/>
            <family val="2"/>
          </rPr>
          <t xml:space="preserve"> consider both the above.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   The </t>
        </r>
        <r>
          <rPr>
            <b/>
            <sz val="9"/>
            <color indexed="81"/>
            <rFont val="Tahoma"/>
            <family val="2"/>
          </rPr>
          <t>OUTPUT</t>
        </r>
        <r>
          <rPr>
            <sz val="9"/>
            <color indexed="81"/>
            <rFont val="Tahoma"/>
            <family val="2"/>
          </rPr>
          <t xml:space="preserve"> is shown in terms of </t>
        </r>
        <r>
          <rPr>
            <b/>
            <sz val="9"/>
            <color indexed="81"/>
            <rFont val="Tahoma"/>
            <family val="2"/>
          </rPr>
          <t xml:space="preserve">MAX. OBJECT DISTANCE
</t>
        </r>
        <r>
          <rPr>
            <sz val="9"/>
            <color indexed="81"/>
            <rFont val="Tahoma"/>
            <family val="2"/>
          </rPr>
          <t xml:space="preserve">   (subject to assumptions and considerations as per the Note)
   The </t>
        </r>
        <r>
          <rPr>
            <b/>
            <sz val="9"/>
            <color indexed="81"/>
            <rFont val="Tahoma"/>
            <family val="2"/>
          </rPr>
          <t>CALCULATOR PANEL</t>
        </r>
        <r>
          <rPr>
            <sz val="9"/>
            <color indexed="81"/>
            <rFont val="Tahoma"/>
            <family val="2"/>
          </rPr>
          <t xml:space="preserve"> shows the geometrical calculations
   For changing Assumptions, use </t>
        </r>
        <r>
          <rPr>
            <b/>
            <sz val="9"/>
            <color indexed="81"/>
            <rFont val="Tahoma"/>
            <family val="2"/>
          </rPr>
          <t>ASSUMPTONS PANEL</t>
        </r>
        <r>
          <rPr>
            <sz val="9"/>
            <color indexed="81"/>
            <rFont val="Tahoma"/>
            <family val="2"/>
          </rPr>
          <t xml:space="preserve"> (hidden)
</t>
        </r>
        <r>
          <rPr>
            <b/>
            <sz val="9"/>
            <color indexed="81"/>
            <rFont val="Tahoma"/>
            <family val="2"/>
          </rPr>
          <t xml:space="preserve">   </t>
        </r>
      </text>
    </comment>
  </commentList>
</comments>
</file>

<file path=xl/sharedStrings.xml><?xml version="1.0" encoding="utf-8"?>
<sst xmlns="http://schemas.openxmlformats.org/spreadsheetml/2006/main" count="72" uniqueCount="61">
  <si>
    <t>Feet</t>
  </si>
  <si>
    <t xml:space="preserve">Width of a person </t>
  </si>
  <si>
    <t xml:space="preserve">Height of a person </t>
  </si>
  <si>
    <t>Meters</t>
  </si>
  <si>
    <t>Degrees</t>
  </si>
  <si>
    <t>Pixels</t>
  </si>
  <si>
    <t>Object Pixel Height (Derived)</t>
  </si>
  <si>
    <t>cm</t>
  </si>
  <si>
    <t>Object Pixel Width (Derived)</t>
  </si>
  <si>
    <t>Aspect Ratio of Person (Derived)</t>
  </si>
  <si>
    <t xml:space="preserve">Minimum Pixels Required </t>
  </si>
  <si>
    <t>Minimum Width Ratio</t>
  </si>
  <si>
    <t>Minimum Height Ratio</t>
  </si>
  <si>
    <t>Resolution</t>
  </si>
  <si>
    <t>Horizontal Field of View</t>
  </si>
  <si>
    <t>(This is the Angle of View for the Camera)</t>
  </si>
  <si>
    <t>Note</t>
  </si>
  <si>
    <t>Max. Distance at which VA works</t>
  </si>
  <si>
    <t xml:space="preserve">The above is a general calculation of range for video analytics for Person Detection and Classification. </t>
  </si>
  <si>
    <t>AllGoVision recommends testing at site for exact distance corresponding to real scenario. Video Analytics at night</t>
  </si>
  <si>
    <t>would be dependent on light requirement of minimum 1 Lux for Intrusion Detection features. The above calculation</t>
  </si>
  <si>
    <t>OPERATOR PANEL - FOR INPUT &amp; OUTPUT</t>
  </si>
  <si>
    <t>CALCULATOR PANEL - FOR GEOMETRICAL CALCULATION</t>
  </si>
  <si>
    <t>ASSUMPTIONS PANEL - FOR ASSUMPTION OF ADMIN (NOT USER)</t>
  </si>
  <si>
    <t>Standard</t>
  </si>
  <si>
    <t>Width (px)</t>
  </si>
  <si>
    <t>Height (px)</t>
  </si>
  <si>
    <t>SVGA</t>
  </si>
  <si>
    <t>XGA</t>
  </si>
  <si>
    <t>WXGA</t>
  </si>
  <si>
    <t>SXGA</t>
  </si>
  <si>
    <t>HD</t>
  </si>
  <si>
    <t>WXGA+</t>
  </si>
  <si>
    <t>HD+</t>
  </si>
  <si>
    <t>UXGA</t>
  </si>
  <si>
    <t>WSXGA+</t>
  </si>
  <si>
    <t>FHD</t>
  </si>
  <si>
    <t>Dropdown</t>
  </si>
  <si>
    <t>View Width in Pixels</t>
  </si>
  <si>
    <t>(VWP)</t>
  </si>
  <si>
    <t>Object Width in Pixels</t>
  </si>
  <si>
    <t>Object Width Requirement based on Following Parameters</t>
  </si>
  <si>
    <t xml:space="preserve">Maximum View Width  </t>
  </si>
  <si>
    <t>(VW)</t>
  </si>
  <si>
    <t>(OWP)</t>
  </si>
  <si>
    <t>Maximum Object Distance</t>
  </si>
  <si>
    <t>(OD)</t>
  </si>
  <si>
    <t>(OW)</t>
  </si>
  <si>
    <t>RESOLUTION MATRIX</t>
  </si>
  <si>
    <t>QCIF</t>
  </si>
  <si>
    <t>QVGA</t>
  </si>
  <si>
    <t>CIF</t>
  </si>
  <si>
    <t>VGA</t>
  </si>
  <si>
    <t>D1</t>
  </si>
  <si>
    <t>720p</t>
  </si>
  <si>
    <t>(AV)</t>
  </si>
  <si>
    <t>Limiting Considerations</t>
  </si>
  <si>
    <t>(See below Note for the Limiting Criteria)</t>
  </si>
  <si>
    <t>ALLGOVISION VIDEO ANALYTICS - DETECTION RANGE CALCULATOR - R2.0</t>
  </si>
  <si>
    <t>FHD, 1920x1080</t>
  </si>
  <si>
    <t>Pixels Requirement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</si>
</sst>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rgb="FFC0000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2" borderId="0" xfId="0" applyFill="1" applyProtection="1">
      <protection hidden="1"/>
    </xf>
    <xf numFmtId="0" fontId="0" fillId="2" borderId="2" xfId="0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3" borderId="0" xfId="0" applyFill="1" applyBorder="1" applyProtection="1">
      <protection hidden="1"/>
    </xf>
    <xf numFmtId="0" fontId="8" fillId="3" borderId="0" xfId="0" applyFont="1" applyFill="1" applyBorder="1" applyAlignment="1" applyProtection="1">
      <alignment horizontal="center"/>
      <protection hidden="1"/>
    </xf>
    <xf numFmtId="0" fontId="0" fillId="4" borderId="0" xfId="0" applyFill="1" applyBorder="1" applyProtection="1">
      <protection hidden="1"/>
    </xf>
    <xf numFmtId="0" fontId="5" fillId="2" borderId="0" xfId="0" applyFont="1" applyFill="1" applyBorder="1" applyProtection="1">
      <protection hidden="1"/>
    </xf>
    <xf numFmtId="0" fontId="6" fillId="10" borderId="1" xfId="0" applyFont="1" applyFill="1" applyBorder="1" applyAlignment="1" applyProtection="1">
      <alignment horizontal="center" vertical="center" wrapText="1"/>
      <protection hidden="1"/>
    </xf>
    <xf numFmtId="0" fontId="0" fillId="5" borderId="0" xfId="0" applyFill="1" applyBorder="1" applyProtection="1">
      <protection hidden="1"/>
    </xf>
    <xf numFmtId="165" fontId="0" fillId="6" borderId="0" xfId="0" applyNumberFormat="1" applyFill="1" applyBorder="1" applyAlignment="1" applyProtection="1">
      <alignment horizontal="center"/>
      <protection hidden="1"/>
    </xf>
    <xf numFmtId="164" fontId="5" fillId="2" borderId="0" xfId="0" applyNumberFormat="1" applyFont="1" applyFill="1" applyBorder="1" applyProtection="1">
      <protection hidden="1"/>
    </xf>
    <xf numFmtId="2" fontId="0" fillId="6" borderId="0" xfId="0" applyNumberFormat="1" applyFill="1" applyBorder="1" applyAlignment="1" applyProtection="1">
      <alignment horizontal="center" vertical="center"/>
      <protection hidden="1"/>
    </xf>
    <xf numFmtId="0" fontId="0" fillId="6" borderId="0" xfId="0" applyFill="1" applyBorder="1" applyProtection="1">
      <protection hidden="1"/>
    </xf>
    <xf numFmtId="2" fontId="0" fillId="2" borderId="0" xfId="0" applyNumberForma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0" fillId="2" borderId="7" xfId="0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0" fillId="2" borderId="8" xfId="0" applyFill="1" applyBorder="1" applyAlignment="1" applyProtection="1">
      <alignment horizontal="center"/>
      <protection hidden="1"/>
    </xf>
    <xf numFmtId="0" fontId="0" fillId="2" borderId="9" xfId="0" applyFill="1" applyBorder="1" applyProtection="1">
      <protection hidden="1"/>
    </xf>
    <xf numFmtId="0" fontId="0" fillId="2" borderId="11" xfId="0" applyFill="1" applyBorder="1" applyProtection="1">
      <protection hidden="1"/>
    </xf>
    <xf numFmtId="0" fontId="0" fillId="4" borderId="8" xfId="0" quotePrefix="1" applyFill="1" applyBorder="1" applyProtection="1">
      <protection hidden="1"/>
    </xf>
    <xf numFmtId="0" fontId="0" fillId="4" borderId="8" xfId="0" applyFill="1" applyBorder="1" applyProtection="1">
      <protection hidden="1"/>
    </xf>
    <xf numFmtId="0" fontId="8" fillId="4" borderId="8" xfId="0" applyFont="1" applyFill="1" applyBorder="1" applyAlignment="1" applyProtection="1">
      <alignment horizontal="center"/>
      <protection hidden="1"/>
    </xf>
    <xf numFmtId="2" fontId="0" fillId="11" borderId="8" xfId="0" applyNumberFormat="1" applyFill="1" applyBorder="1" applyAlignment="1" applyProtection="1">
      <alignment horizontal="center"/>
      <protection hidden="1"/>
    </xf>
    <xf numFmtId="0" fontId="0" fillId="4" borderId="8" xfId="0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3" borderId="0" xfId="0" quotePrefix="1" applyFill="1" applyBorder="1" applyProtection="1">
      <protection hidden="1"/>
    </xf>
    <xf numFmtId="2" fontId="0" fillId="4" borderId="0" xfId="0" applyNumberFormat="1" applyFill="1" applyBorder="1" applyAlignment="1" applyProtection="1">
      <alignment horizontal="center"/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0" fillId="2" borderId="0" xfId="0" quotePrefix="1" applyFill="1" applyBorder="1" applyProtection="1">
      <protection hidden="1"/>
    </xf>
    <xf numFmtId="2" fontId="0" fillId="2" borderId="0" xfId="0" applyNumberFormat="1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0" fillId="2" borderId="8" xfId="0" quotePrefix="1" applyFill="1" applyBorder="1" applyProtection="1">
      <protection hidden="1"/>
    </xf>
    <xf numFmtId="2" fontId="0" fillId="2" borderId="8" xfId="0" applyNumberFormat="1" applyFill="1" applyBorder="1" applyAlignment="1" applyProtection="1">
      <alignment horizontal="center"/>
      <protection hidden="1"/>
    </xf>
    <xf numFmtId="0" fontId="0" fillId="2" borderId="11" xfId="0" applyFill="1" applyBorder="1" applyAlignment="1" applyProtection="1">
      <alignment horizontal="center"/>
      <protection hidden="1"/>
    </xf>
    <xf numFmtId="0" fontId="2" fillId="8" borderId="0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Protection="1">
      <protection hidden="1"/>
    </xf>
    <xf numFmtId="0" fontId="0" fillId="4" borderId="0" xfId="0" applyFill="1" applyBorder="1" applyAlignment="1" applyProtection="1">
      <alignment horizontal="center"/>
      <protection locked="0"/>
    </xf>
    <xf numFmtId="9" fontId="0" fillId="4" borderId="0" xfId="1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2" fontId="4" fillId="5" borderId="1" xfId="0" applyNumberFormat="1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Border="1" applyProtection="1">
      <protection hidden="1"/>
    </xf>
    <xf numFmtId="0" fontId="0" fillId="4" borderId="0" xfId="0" applyFill="1" applyBorder="1" applyProtection="1">
      <protection locked="0"/>
    </xf>
    <xf numFmtId="0" fontId="7" fillId="9" borderId="1" xfId="0" applyFont="1" applyFill="1" applyBorder="1" applyAlignment="1" applyProtection="1">
      <alignment horizontal="left" vertical="center" wrapText="1"/>
      <protection hidden="1"/>
    </xf>
    <xf numFmtId="0" fontId="7" fillId="9" borderId="1" xfId="0" applyFont="1" applyFill="1" applyBorder="1" applyAlignment="1" applyProtection="1">
      <alignment horizontal="center" vertical="center" wrapText="1"/>
      <protection hidden="1"/>
    </xf>
    <xf numFmtId="0" fontId="8" fillId="4" borderId="0" xfId="0" applyFont="1" applyFill="1" applyBorder="1" applyAlignment="1" applyProtection="1">
      <alignment horizontal="center"/>
      <protection hidden="1"/>
    </xf>
    <xf numFmtId="0" fontId="5" fillId="2" borderId="8" xfId="0" applyFont="1" applyFill="1" applyBorder="1" applyProtection="1">
      <protection hidden="1"/>
    </xf>
    <xf numFmtId="0" fontId="2" fillId="7" borderId="10" xfId="0" applyFont="1" applyFill="1" applyBorder="1" applyAlignment="1" applyProtection="1">
      <alignment horizontal="center"/>
      <protection hidden="1"/>
    </xf>
    <xf numFmtId="0" fontId="2" fillId="7" borderId="11" xfId="0" applyFont="1" applyFill="1" applyBorder="1" applyAlignment="1" applyProtection="1">
      <alignment horizontal="center"/>
      <protection hidden="1"/>
    </xf>
    <xf numFmtId="0" fontId="2" fillId="7" borderId="12" xfId="0" applyFont="1" applyFill="1" applyBorder="1" applyAlignment="1" applyProtection="1">
      <alignment horizontal="center"/>
      <protection hidden="1"/>
    </xf>
    <xf numFmtId="0" fontId="0" fillId="3" borderId="10" xfId="0" applyFill="1" applyBorder="1" applyAlignment="1" applyProtection="1">
      <alignment horizontal="center" vertical="center"/>
      <protection hidden="1"/>
    </xf>
    <xf numFmtId="0" fontId="0" fillId="3" borderId="11" xfId="0" applyFill="1" applyBorder="1" applyAlignment="1" applyProtection="1">
      <alignment horizontal="center" vertical="center"/>
      <protection hidden="1"/>
    </xf>
    <xf numFmtId="0" fontId="0" fillId="3" borderId="12" xfId="0" applyFill="1" applyBorder="1" applyAlignment="1" applyProtection="1">
      <alignment horizontal="center" vertical="center"/>
      <protection hidden="1"/>
    </xf>
    <xf numFmtId="0" fontId="2" fillId="7" borderId="1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left" vertical="top" wrapText="1"/>
      <protection hidden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43</xdr:row>
      <xdr:rowOff>104774</xdr:rowOff>
    </xdr:from>
    <xdr:to>
      <xdr:col>10</xdr:col>
      <xdr:colOff>447675</xdr:colOff>
      <xdr:row>57</xdr:row>
      <xdr:rowOff>1504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1410949"/>
          <a:ext cx="2133600" cy="20398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>
    <xdr:from>
      <xdr:col>8</xdr:col>
      <xdr:colOff>28576</xdr:colOff>
      <xdr:row>57</xdr:row>
      <xdr:rowOff>38101</xdr:rowOff>
    </xdr:from>
    <xdr:to>
      <xdr:col>9</xdr:col>
      <xdr:colOff>781050</xdr:colOff>
      <xdr:row>59</xdr:row>
      <xdr:rowOff>13256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1" y="13487401"/>
          <a:ext cx="1362074" cy="3561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AC60"/>
  <sheetViews>
    <sheetView tabSelected="1" topLeftCell="A23" workbookViewId="0">
      <selection activeCell="F29" sqref="F29"/>
    </sheetView>
  </sheetViews>
  <sheetFormatPr defaultRowHeight="15" outlineLevelRow="1" x14ac:dyDescent="0.25"/>
  <cols>
    <col min="1" max="1" width="2.7109375" style="1" customWidth="1"/>
    <col min="2" max="2" width="3" style="1" customWidth="1"/>
    <col min="3" max="4" width="12" style="1" customWidth="1"/>
    <col min="5" max="5" width="9.140625" style="1"/>
    <col min="6" max="6" width="25.85546875" style="1" customWidth="1"/>
    <col min="7" max="9" width="9.140625" style="1"/>
    <col min="10" max="10" width="12" style="1" bestFit="1" customWidth="1"/>
    <col min="11" max="11" width="7.5703125" style="1" customWidth="1"/>
    <col min="12" max="12" width="3.7109375" style="1" customWidth="1"/>
    <col min="13" max="13" width="3.42578125" style="1" customWidth="1"/>
    <col min="14" max="23" width="9.140625" style="1"/>
    <col min="24" max="24" width="4" style="1" customWidth="1"/>
    <col min="25" max="25" width="9.140625" style="1" customWidth="1"/>
    <col min="26" max="26" width="20.42578125" style="1" customWidth="1"/>
    <col min="27" max="28" width="11.28515625" style="1" customWidth="1"/>
    <col min="29" max="29" width="4.28515625" style="1" customWidth="1"/>
    <col min="30" max="16384" width="9.140625" style="1"/>
  </cols>
  <sheetData>
    <row r="2" spans="2:29" x14ac:dyDescent="0.25">
      <c r="B2" s="52" t="s">
        <v>58</v>
      </c>
      <c r="C2" s="53"/>
      <c r="D2" s="53"/>
      <c r="E2" s="53"/>
      <c r="F2" s="53"/>
      <c r="G2" s="53"/>
      <c r="H2" s="53"/>
      <c r="I2" s="53"/>
      <c r="J2" s="53"/>
      <c r="K2" s="53"/>
      <c r="L2" s="54"/>
    </row>
    <row r="3" spans="2:29" hidden="1" outlineLevel="1" x14ac:dyDescent="0.25"/>
    <row r="4" spans="2:29" hidden="1" outlineLevel="1" x14ac:dyDescent="0.25">
      <c r="B4" s="2"/>
      <c r="C4" s="3"/>
      <c r="D4" s="3"/>
      <c r="E4" s="3"/>
      <c r="F4" s="3"/>
      <c r="G4" s="3"/>
      <c r="H4" s="3"/>
      <c r="I4" s="3"/>
      <c r="J4" s="3"/>
      <c r="K4" s="3"/>
      <c r="L4" s="4"/>
      <c r="X4" s="7"/>
      <c r="Y4" s="7"/>
      <c r="Z4" s="7"/>
      <c r="AA4" s="7"/>
      <c r="AB4" s="7"/>
      <c r="AC4" s="7"/>
    </row>
    <row r="5" spans="2:29" hidden="1" outlineLevel="1" x14ac:dyDescent="0.25">
      <c r="B5" s="5"/>
      <c r="C5" s="52" t="s">
        <v>23</v>
      </c>
      <c r="D5" s="53"/>
      <c r="E5" s="53"/>
      <c r="F5" s="53"/>
      <c r="G5" s="53"/>
      <c r="H5" s="53"/>
      <c r="I5" s="53"/>
      <c r="J5" s="53"/>
      <c r="K5" s="54"/>
      <c r="L5" s="6"/>
      <c r="X5" s="7"/>
      <c r="Y5" s="58" t="s">
        <v>48</v>
      </c>
      <c r="Z5" s="58"/>
      <c r="AA5" s="58"/>
      <c r="AB5" s="58"/>
      <c r="AC5" s="7"/>
    </row>
    <row r="6" spans="2:29" hidden="1" outlineLevel="1" x14ac:dyDescent="0.25">
      <c r="B6" s="5"/>
      <c r="C6" s="7"/>
      <c r="D6" s="7"/>
      <c r="E6" s="7"/>
      <c r="F6" s="7"/>
      <c r="G6" s="7"/>
      <c r="H6" s="7"/>
      <c r="I6" s="7"/>
      <c r="J6" s="7"/>
      <c r="K6" s="7"/>
      <c r="L6" s="6"/>
      <c r="X6" s="7"/>
      <c r="Y6" s="12" t="s">
        <v>24</v>
      </c>
      <c r="Z6" s="12" t="s">
        <v>37</v>
      </c>
      <c r="AA6" s="12" t="s">
        <v>25</v>
      </c>
      <c r="AB6" s="12" t="s">
        <v>26</v>
      </c>
      <c r="AC6" s="7"/>
    </row>
    <row r="7" spans="2:29" hidden="1" outlineLevel="1" x14ac:dyDescent="0.25">
      <c r="B7" s="5"/>
      <c r="C7" s="8" t="s">
        <v>1</v>
      </c>
      <c r="D7" s="8"/>
      <c r="E7" s="9" t="s">
        <v>47</v>
      </c>
      <c r="F7" s="42">
        <v>2</v>
      </c>
      <c r="G7" s="47" t="s">
        <v>0</v>
      </c>
      <c r="H7" s="7"/>
      <c r="I7" s="7"/>
      <c r="J7" s="11">
        <f>IF(G7="Feet",30.48*F7,F7*100)</f>
        <v>60.96</v>
      </c>
      <c r="K7" s="11" t="s">
        <v>7</v>
      </c>
      <c r="L7" s="6"/>
      <c r="X7" s="7"/>
      <c r="Y7" s="48" t="s">
        <v>49</v>
      </c>
      <c r="Z7" s="49" t="str">
        <f t="shared" ref="Z7:Z22" si="0">CONCATENATE(Y7,", ",AA7,"x",AB7)</f>
        <v>QCIF, 177x144</v>
      </c>
      <c r="AA7" s="49">
        <v>177</v>
      </c>
      <c r="AB7" s="49">
        <v>144</v>
      </c>
      <c r="AC7" s="7"/>
    </row>
    <row r="8" spans="2:29" hidden="1" outlineLevel="1" x14ac:dyDescent="0.25">
      <c r="B8" s="5"/>
      <c r="C8" s="7"/>
      <c r="D8" s="7"/>
      <c r="E8" s="7"/>
      <c r="F8" s="7"/>
      <c r="G8" s="7"/>
      <c r="H8" s="7"/>
      <c r="I8" s="7"/>
      <c r="J8" s="11"/>
      <c r="K8" s="11"/>
      <c r="L8" s="6"/>
      <c r="X8" s="7"/>
      <c r="Y8" s="48" t="s">
        <v>50</v>
      </c>
      <c r="Z8" s="49" t="str">
        <f t="shared" si="0"/>
        <v>QVGA, 320x240</v>
      </c>
      <c r="AA8" s="49">
        <v>320</v>
      </c>
      <c r="AB8" s="49">
        <v>240</v>
      </c>
      <c r="AC8" s="7"/>
    </row>
    <row r="9" spans="2:29" hidden="1" outlineLevel="1" x14ac:dyDescent="0.25">
      <c r="B9" s="5"/>
      <c r="C9" s="8" t="s">
        <v>2</v>
      </c>
      <c r="D9" s="8"/>
      <c r="E9" s="8"/>
      <c r="F9" s="42">
        <v>1.7</v>
      </c>
      <c r="G9" s="47" t="s">
        <v>3</v>
      </c>
      <c r="H9" s="7"/>
      <c r="I9" s="7"/>
      <c r="J9" s="11">
        <f>IF(G9="Feet",30.48*F9,F9*100)</f>
        <v>170</v>
      </c>
      <c r="K9" s="11" t="s">
        <v>7</v>
      </c>
      <c r="L9" s="6"/>
      <c r="X9" s="7"/>
      <c r="Y9" s="48" t="s">
        <v>51</v>
      </c>
      <c r="Z9" s="49" t="str">
        <f t="shared" si="0"/>
        <v>CIF, 352x288</v>
      </c>
      <c r="AA9" s="49">
        <v>352</v>
      </c>
      <c r="AB9" s="49">
        <v>288</v>
      </c>
      <c r="AC9" s="7"/>
    </row>
    <row r="10" spans="2:29" hidden="1" outlineLevel="1" x14ac:dyDescent="0.25">
      <c r="B10" s="5"/>
      <c r="C10" s="7"/>
      <c r="D10" s="7"/>
      <c r="E10" s="7"/>
      <c r="F10" s="7"/>
      <c r="G10" s="7"/>
      <c r="H10" s="7"/>
      <c r="I10" s="7"/>
      <c r="J10" s="11"/>
      <c r="K10" s="11"/>
      <c r="L10" s="6"/>
      <c r="X10" s="7"/>
      <c r="Y10" s="48" t="s">
        <v>52</v>
      </c>
      <c r="Z10" s="49" t="str">
        <f t="shared" si="0"/>
        <v>VGA, 640x480</v>
      </c>
      <c r="AA10" s="49">
        <v>640</v>
      </c>
      <c r="AB10" s="49">
        <v>480</v>
      </c>
      <c r="AC10" s="7"/>
    </row>
    <row r="11" spans="2:29" hidden="1" outlineLevel="1" x14ac:dyDescent="0.25">
      <c r="B11" s="5"/>
      <c r="C11" s="13" t="s">
        <v>9</v>
      </c>
      <c r="D11" s="13"/>
      <c r="E11" s="13"/>
      <c r="F11" s="14">
        <f>J7/J9</f>
        <v>0.35858823529411765</v>
      </c>
      <c r="G11" s="7"/>
      <c r="H11" s="7"/>
      <c r="I11" s="7"/>
      <c r="J11" s="11"/>
      <c r="K11" s="11"/>
      <c r="L11" s="6"/>
      <c r="X11" s="7"/>
      <c r="Y11" s="48" t="s">
        <v>53</v>
      </c>
      <c r="Z11" s="49" t="str">
        <f t="shared" si="0"/>
        <v>D1, 704x576</v>
      </c>
      <c r="AA11" s="49">
        <v>704</v>
      </c>
      <c r="AB11" s="49">
        <v>576</v>
      </c>
      <c r="AC11" s="7"/>
    </row>
    <row r="12" spans="2:29" hidden="1" outlineLevel="1" x14ac:dyDescent="0.25">
      <c r="B12" s="5"/>
      <c r="C12" s="7"/>
      <c r="D12" s="7"/>
      <c r="E12" s="7"/>
      <c r="F12" s="7"/>
      <c r="G12" s="7"/>
      <c r="H12" s="7"/>
      <c r="I12" s="7"/>
      <c r="J12" s="11"/>
      <c r="K12" s="11"/>
      <c r="L12" s="6"/>
      <c r="X12" s="7"/>
      <c r="Y12" s="48" t="s">
        <v>27</v>
      </c>
      <c r="Z12" s="49" t="str">
        <f t="shared" si="0"/>
        <v>SVGA, 800x600</v>
      </c>
      <c r="AA12" s="49">
        <v>800</v>
      </c>
      <c r="AB12" s="49">
        <v>600</v>
      </c>
      <c r="AC12" s="7"/>
    </row>
    <row r="13" spans="2:29" hidden="1" outlineLevel="1" x14ac:dyDescent="0.25">
      <c r="B13" s="5"/>
      <c r="C13" s="8" t="s">
        <v>10</v>
      </c>
      <c r="D13" s="8"/>
      <c r="E13" s="8"/>
      <c r="F13" s="42">
        <v>100</v>
      </c>
      <c r="G13" s="8" t="s">
        <v>5</v>
      </c>
      <c r="H13" s="7"/>
      <c r="I13" s="7"/>
      <c r="J13" s="15">
        <f>SQRT(F13/(J7*J9))</f>
        <v>9.8232016689976262E-2</v>
      </c>
      <c r="K13" s="11"/>
      <c r="L13" s="6"/>
      <c r="X13" s="7"/>
      <c r="Y13" s="48" t="s">
        <v>28</v>
      </c>
      <c r="Z13" s="49" t="str">
        <f t="shared" si="0"/>
        <v>XGA, 1024x768</v>
      </c>
      <c r="AA13" s="49">
        <v>1024</v>
      </c>
      <c r="AB13" s="49">
        <v>768</v>
      </c>
      <c r="AC13" s="7"/>
    </row>
    <row r="14" spans="2:29" hidden="1" outlineLevel="1" x14ac:dyDescent="0.25">
      <c r="B14" s="5"/>
      <c r="C14" s="7"/>
      <c r="D14" s="7"/>
      <c r="E14" s="7"/>
      <c r="F14" s="7"/>
      <c r="G14" s="7"/>
      <c r="H14" s="7"/>
      <c r="I14" s="7"/>
      <c r="J14" s="11"/>
      <c r="K14" s="11"/>
      <c r="L14" s="6"/>
      <c r="X14" s="7"/>
      <c r="Y14" s="48" t="s">
        <v>54</v>
      </c>
      <c r="Z14" s="49" t="str">
        <f t="shared" si="0"/>
        <v>720p, 1280x720</v>
      </c>
      <c r="AA14" s="49">
        <v>1280</v>
      </c>
      <c r="AB14" s="49">
        <v>720</v>
      </c>
      <c r="AC14" s="7"/>
    </row>
    <row r="15" spans="2:29" hidden="1" outlineLevel="1" x14ac:dyDescent="0.25">
      <c r="B15" s="5"/>
      <c r="C15" s="13" t="s">
        <v>8</v>
      </c>
      <c r="D15" s="13"/>
      <c r="E15" s="13"/>
      <c r="F15" s="16">
        <f>J13*J7</f>
        <v>5.9882237374209533</v>
      </c>
      <c r="G15" s="17" t="s">
        <v>5</v>
      </c>
      <c r="H15" s="7"/>
      <c r="I15" s="7"/>
      <c r="J15" s="11">
        <f>IF(F31="Width &amp; Height Ratios",0,F15)</f>
        <v>5.9882237374209533</v>
      </c>
      <c r="K15" s="11"/>
      <c r="L15" s="6"/>
      <c r="X15" s="7"/>
      <c r="Y15" s="48" t="s">
        <v>29</v>
      </c>
      <c r="Z15" s="49" t="str">
        <f t="shared" si="0"/>
        <v>WXGA, 1280x800</v>
      </c>
      <c r="AA15" s="49">
        <v>1280</v>
      </c>
      <c r="AB15" s="49">
        <v>800</v>
      </c>
      <c r="AC15" s="7"/>
    </row>
    <row r="16" spans="2:29" hidden="1" outlineLevel="1" x14ac:dyDescent="0.25">
      <c r="B16" s="5"/>
      <c r="C16" s="7"/>
      <c r="D16" s="7"/>
      <c r="E16" s="7"/>
      <c r="F16" s="18"/>
      <c r="G16" s="7"/>
      <c r="H16" s="7"/>
      <c r="I16" s="7"/>
      <c r="J16" s="11"/>
      <c r="K16" s="11"/>
      <c r="L16" s="6"/>
      <c r="X16" s="7"/>
      <c r="Y16" s="48" t="s">
        <v>30</v>
      </c>
      <c r="Z16" s="49" t="str">
        <f t="shared" si="0"/>
        <v>SXGA, 1280x1024</v>
      </c>
      <c r="AA16" s="49">
        <v>1280</v>
      </c>
      <c r="AB16" s="49">
        <v>1024</v>
      </c>
      <c r="AC16" s="7"/>
    </row>
    <row r="17" spans="2:29" hidden="1" outlineLevel="1" x14ac:dyDescent="0.25">
      <c r="B17" s="5"/>
      <c r="C17" s="13" t="s">
        <v>6</v>
      </c>
      <c r="D17" s="13"/>
      <c r="E17" s="13"/>
      <c r="F17" s="16">
        <f>J13*J9</f>
        <v>16.699442837295965</v>
      </c>
      <c r="G17" s="17" t="s">
        <v>5</v>
      </c>
      <c r="H17" s="7"/>
      <c r="I17" s="7"/>
      <c r="J17" s="11">
        <f>IF(F31="Width &amp; Height Ratios",0,F17)</f>
        <v>16.699442837295965</v>
      </c>
      <c r="K17" s="11"/>
      <c r="L17" s="6"/>
      <c r="X17" s="7"/>
      <c r="Y17" s="48" t="s">
        <v>31</v>
      </c>
      <c r="Z17" s="49" t="str">
        <f t="shared" si="0"/>
        <v>HD, 1360x768</v>
      </c>
      <c r="AA17" s="49">
        <v>1360</v>
      </c>
      <c r="AB17" s="49">
        <v>768</v>
      </c>
      <c r="AC17" s="7"/>
    </row>
    <row r="18" spans="2:29" hidden="1" outlineLevel="1" x14ac:dyDescent="0.25">
      <c r="B18" s="5"/>
      <c r="C18" s="7"/>
      <c r="D18" s="7"/>
      <c r="E18" s="7"/>
      <c r="F18" s="7"/>
      <c r="G18" s="7"/>
      <c r="H18" s="7"/>
      <c r="I18" s="7"/>
      <c r="J18" s="19" t="str">
        <f>IF(F31="Both Pixels &amp; Dim. Ratios"," and ","")</f>
        <v/>
      </c>
      <c r="K18" s="11"/>
      <c r="L18" s="6"/>
      <c r="X18" s="7"/>
      <c r="Y18" s="48" t="s">
        <v>32</v>
      </c>
      <c r="Z18" s="49" t="str">
        <f t="shared" si="0"/>
        <v>WXGA+, 1440x900</v>
      </c>
      <c r="AA18" s="49">
        <v>1440</v>
      </c>
      <c r="AB18" s="49">
        <v>900</v>
      </c>
      <c r="AC18" s="7"/>
    </row>
    <row r="19" spans="2:29" hidden="1" outlineLevel="1" x14ac:dyDescent="0.25">
      <c r="B19" s="5"/>
      <c r="C19" s="8" t="s">
        <v>11</v>
      </c>
      <c r="D19" s="8"/>
      <c r="E19" s="8"/>
      <c r="F19" s="43">
        <v>0.02</v>
      </c>
      <c r="G19" s="46" t="str">
        <f>CONCATENATE("     (Object to Cover min. ",F19*100,"% of Camera View Width)")</f>
        <v xml:space="preserve">     (Object to Cover min. 2% of Camera View Width)</v>
      </c>
      <c r="H19" s="7"/>
      <c r="I19" s="7"/>
      <c r="J19" s="7"/>
      <c r="K19" s="11"/>
      <c r="L19" s="6"/>
      <c r="X19" s="7"/>
      <c r="Y19" s="48" t="s">
        <v>33</v>
      </c>
      <c r="Z19" s="49" t="str">
        <f t="shared" si="0"/>
        <v>HD+, 1600x900</v>
      </c>
      <c r="AA19" s="49">
        <v>1600</v>
      </c>
      <c r="AB19" s="49">
        <v>900</v>
      </c>
      <c r="AC19" s="7"/>
    </row>
    <row r="20" spans="2:29" hidden="1" outlineLevel="1" x14ac:dyDescent="0.25">
      <c r="B20" s="5"/>
      <c r="C20" s="7"/>
      <c r="D20" s="7"/>
      <c r="E20" s="7"/>
      <c r="F20" s="7"/>
      <c r="G20" s="7"/>
      <c r="H20" s="7"/>
      <c r="I20" s="7"/>
      <c r="J20" s="11">
        <f>IF(F31="Pixels Requirement",0,F19)</f>
        <v>0</v>
      </c>
      <c r="K20" s="11"/>
      <c r="L20" s="6"/>
      <c r="X20" s="7"/>
      <c r="Y20" s="48" t="s">
        <v>34</v>
      </c>
      <c r="Z20" s="49" t="str">
        <f t="shared" si="0"/>
        <v>UXGA, 1600x1200</v>
      </c>
      <c r="AA20" s="49">
        <v>1600</v>
      </c>
      <c r="AB20" s="49">
        <v>1200</v>
      </c>
      <c r="AC20" s="7"/>
    </row>
    <row r="21" spans="2:29" hidden="1" outlineLevel="1" x14ac:dyDescent="0.25">
      <c r="B21" s="5"/>
      <c r="C21" s="8" t="s">
        <v>12</v>
      </c>
      <c r="D21" s="8"/>
      <c r="E21" s="8"/>
      <c r="F21" s="43">
        <v>7.0000000000000007E-2</v>
      </c>
      <c r="G21" s="46" t="str">
        <f>CONCATENATE("     (Object to Cover min. ",F21*100,"% of Camera View Height)")</f>
        <v xml:space="preserve">     (Object to Cover min. 7% of Camera View Height)</v>
      </c>
      <c r="H21" s="7"/>
      <c r="I21" s="7"/>
      <c r="J21" s="7"/>
      <c r="K21" s="11"/>
      <c r="L21" s="6"/>
      <c r="X21" s="7"/>
      <c r="Y21" s="48" t="s">
        <v>35</v>
      </c>
      <c r="Z21" s="49" t="str">
        <f t="shared" si="0"/>
        <v>WSXGA+, 1680x1050</v>
      </c>
      <c r="AA21" s="49">
        <v>1680</v>
      </c>
      <c r="AB21" s="49">
        <v>1050</v>
      </c>
      <c r="AC21" s="7"/>
    </row>
    <row r="22" spans="2:29" hidden="1" outlineLevel="1" x14ac:dyDescent="0.25">
      <c r="B22" s="20"/>
      <c r="C22" s="21"/>
      <c r="D22" s="21"/>
      <c r="E22" s="21"/>
      <c r="F22" s="21"/>
      <c r="G22" s="21"/>
      <c r="H22" s="21"/>
      <c r="I22" s="21"/>
      <c r="J22" s="51">
        <f>IF(F31="Pixels Requirement",0,F21)</f>
        <v>0</v>
      </c>
      <c r="K22" s="51"/>
      <c r="L22" s="23"/>
      <c r="X22" s="7"/>
      <c r="Y22" s="48" t="s">
        <v>36</v>
      </c>
      <c r="Z22" s="49" t="str">
        <f t="shared" si="0"/>
        <v>FHD, 1920x1080</v>
      </c>
      <c r="AA22" s="49">
        <v>1920</v>
      </c>
      <c r="AB22" s="49">
        <v>1080</v>
      </c>
      <c r="AC22" s="7"/>
    </row>
    <row r="23" spans="2:29" collapsed="1" x14ac:dyDescent="0.25">
      <c r="X23" s="7"/>
      <c r="Y23" s="7"/>
      <c r="Z23" s="7"/>
      <c r="AA23" s="7"/>
      <c r="AB23" s="7"/>
      <c r="AC23" s="7"/>
    </row>
    <row r="24" spans="2:29" x14ac:dyDescent="0.25">
      <c r="B24" s="2"/>
      <c r="C24" s="3"/>
      <c r="D24" s="3"/>
      <c r="E24" s="3"/>
      <c r="F24" s="3"/>
      <c r="G24" s="3"/>
      <c r="H24" s="3"/>
      <c r="I24" s="3"/>
      <c r="J24" s="3"/>
      <c r="K24" s="3"/>
      <c r="L24" s="4"/>
    </row>
    <row r="25" spans="2:29" x14ac:dyDescent="0.25">
      <c r="B25" s="5"/>
      <c r="C25" s="52" t="s">
        <v>21</v>
      </c>
      <c r="D25" s="53"/>
      <c r="E25" s="53"/>
      <c r="F25" s="53"/>
      <c r="G25" s="53"/>
      <c r="H25" s="53"/>
      <c r="I25" s="53"/>
      <c r="J25" s="53"/>
      <c r="K25" s="54"/>
      <c r="L25" s="6"/>
    </row>
    <row r="26" spans="2:29" x14ac:dyDescent="0.25">
      <c r="B26" s="5"/>
      <c r="C26" s="7"/>
      <c r="D26" s="7"/>
      <c r="E26" s="7"/>
      <c r="F26" s="7"/>
      <c r="G26" s="7"/>
      <c r="H26" s="7"/>
      <c r="I26" s="7"/>
      <c r="J26" s="7"/>
      <c r="K26" s="7"/>
      <c r="L26" s="6"/>
    </row>
    <row r="27" spans="2:29" x14ac:dyDescent="0.25">
      <c r="B27" s="5"/>
      <c r="C27" s="10" t="s">
        <v>13</v>
      </c>
      <c r="D27" s="10"/>
      <c r="E27" s="10"/>
      <c r="F27" s="44" t="s">
        <v>59</v>
      </c>
      <c r="G27" s="7"/>
      <c r="H27" s="7"/>
      <c r="I27" s="7"/>
      <c r="J27" s="7"/>
      <c r="K27" s="7"/>
      <c r="L27" s="6"/>
    </row>
    <row r="28" spans="2:29" x14ac:dyDescent="0.25">
      <c r="B28" s="5"/>
      <c r="C28" s="7"/>
      <c r="D28" s="7"/>
      <c r="E28" s="7"/>
      <c r="F28" s="7"/>
      <c r="G28" s="7"/>
      <c r="H28" s="7"/>
      <c r="I28" s="7"/>
      <c r="J28" s="7"/>
      <c r="K28" s="7"/>
      <c r="L28" s="6"/>
    </row>
    <row r="29" spans="2:29" x14ac:dyDescent="0.25">
      <c r="B29" s="5"/>
      <c r="C29" s="10" t="s">
        <v>14</v>
      </c>
      <c r="D29" s="10"/>
      <c r="E29" s="50" t="s">
        <v>55</v>
      </c>
      <c r="F29" s="44">
        <v>75</v>
      </c>
      <c r="G29" s="36" t="s">
        <v>4</v>
      </c>
      <c r="H29" s="7" t="s">
        <v>15</v>
      </c>
      <c r="I29" s="7"/>
      <c r="J29" s="7"/>
      <c r="K29" s="7"/>
      <c r="L29" s="6"/>
    </row>
    <row r="30" spans="2:29" x14ac:dyDescent="0.25">
      <c r="B30" s="5"/>
      <c r="C30" s="7"/>
      <c r="D30" s="7"/>
      <c r="E30" s="7"/>
      <c r="F30" s="7"/>
      <c r="G30" s="7"/>
      <c r="H30" s="7"/>
      <c r="I30" s="7"/>
      <c r="J30" s="7"/>
      <c r="K30" s="7"/>
      <c r="L30" s="6"/>
    </row>
    <row r="31" spans="2:29" x14ac:dyDescent="0.25">
      <c r="B31" s="5"/>
      <c r="C31" s="10" t="s">
        <v>56</v>
      </c>
      <c r="D31" s="10"/>
      <c r="E31" s="50"/>
      <c r="F31" s="44" t="s">
        <v>60</v>
      </c>
      <c r="G31" s="7"/>
      <c r="H31" s="7" t="s">
        <v>57</v>
      </c>
      <c r="I31" s="7"/>
      <c r="J31" s="7"/>
      <c r="K31" s="7"/>
      <c r="L31" s="6"/>
    </row>
    <row r="32" spans="2:29" x14ac:dyDescent="0.25">
      <c r="B32" s="5"/>
      <c r="C32" s="7"/>
      <c r="D32" s="7"/>
      <c r="E32" s="7"/>
      <c r="F32" s="7"/>
      <c r="G32" s="7"/>
      <c r="H32" s="7"/>
      <c r="I32" s="7"/>
      <c r="J32" s="7"/>
      <c r="K32" s="7"/>
      <c r="L32" s="6"/>
    </row>
    <row r="33" spans="2:12" x14ac:dyDescent="0.25">
      <c r="B33" s="5"/>
      <c r="C33" s="17" t="s">
        <v>17</v>
      </c>
      <c r="D33" s="17"/>
      <c r="E33" s="17"/>
      <c r="F33" s="45">
        <f>ROUNDDOWN(F59,0)</f>
        <v>127</v>
      </c>
      <c r="G33" s="36" t="s">
        <v>3</v>
      </c>
      <c r="H33" s="7" t="str">
        <f>CONCATENATE("(Which is equivalent to ",ROUNDDOWN(F59*100/30.48,0)," Feet.)")</f>
        <v>(Which is equivalent to 417 Feet.)</v>
      </c>
      <c r="I33" s="7"/>
      <c r="J33" s="7"/>
      <c r="K33" s="7"/>
      <c r="L33" s="6"/>
    </row>
    <row r="34" spans="2:12" x14ac:dyDescent="0.25">
      <c r="B34" s="5"/>
      <c r="C34" s="7"/>
      <c r="D34" s="7"/>
      <c r="E34" s="7"/>
      <c r="F34" s="7"/>
      <c r="G34" s="7"/>
      <c r="H34" s="7"/>
      <c r="I34" s="7"/>
      <c r="J34" s="7"/>
      <c r="K34" s="7"/>
      <c r="L34" s="6"/>
    </row>
    <row r="35" spans="2:12" x14ac:dyDescent="0.25">
      <c r="B35" s="5"/>
      <c r="C35" s="40" t="s">
        <v>16</v>
      </c>
      <c r="D35" s="41" t="s">
        <v>18</v>
      </c>
      <c r="E35" s="41"/>
      <c r="F35" s="41"/>
      <c r="G35" s="41"/>
      <c r="H35" s="41"/>
      <c r="I35" s="41"/>
      <c r="J35" s="41"/>
      <c r="K35" s="41"/>
      <c r="L35" s="6"/>
    </row>
    <row r="36" spans="2:12" x14ac:dyDescent="0.25">
      <c r="B36" s="5"/>
      <c r="C36" s="41" t="s">
        <v>19</v>
      </c>
      <c r="D36" s="41"/>
      <c r="E36" s="41"/>
      <c r="F36" s="41"/>
      <c r="G36" s="41"/>
      <c r="H36" s="41"/>
      <c r="I36" s="41"/>
      <c r="J36" s="41"/>
      <c r="K36" s="41"/>
      <c r="L36" s="6"/>
    </row>
    <row r="37" spans="2:12" x14ac:dyDescent="0.25">
      <c r="B37" s="5"/>
      <c r="C37" s="41" t="s">
        <v>20</v>
      </c>
      <c r="D37" s="41"/>
      <c r="E37" s="41"/>
      <c r="F37" s="41"/>
      <c r="G37" s="41"/>
      <c r="H37" s="41"/>
      <c r="I37" s="41"/>
      <c r="J37" s="41"/>
      <c r="K37" s="41"/>
      <c r="L37" s="6"/>
    </row>
    <row r="38" spans="2:12" x14ac:dyDescent="0.25">
      <c r="B38" s="5"/>
      <c r="C38" s="59" t="str">
        <f>CONCATENATE("assumes: ","Width of a standard person = ",F7," ", G7,", "," Height of  a standard person = ",F9," ",G9,". For Human Object Detection, ",IF(F31="Pixels Requirement","",CONCATENATE("the human object should cover minimum ",F19*100,"%"," width and minimum ",F21*100,"%"," height of the camera view")),J18,IF(F31="Width &amp; Height Ratios","",CONCATENATE("the object should consist of minimum ",F13," Pixels")),".")</f>
        <v>assumes: Width of a standard person = 2 Feet,  Height of  a standard person = 1.7 Meters. For Human Object Detection, the object should consist of minimum 100 Pixels.</v>
      </c>
      <c r="D38" s="59"/>
      <c r="E38" s="59"/>
      <c r="F38" s="59"/>
      <c r="G38" s="59"/>
      <c r="H38" s="59"/>
      <c r="I38" s="59"/>
      <c r="J38" s="59"/>
      <c r="K38" s="59"/>
      <c r="L38" s="6"/>
    </row>
    <row r="39" spans="2:12" x14ac:dyDescent="0.25">
      <c r="B39" s="5"/>
      <c r="C39" s="59"/>
      <c r="D39" s="59"/>
      <c r="E39" s="59"/>
      <c r="F39" s="59"/>
      <c r="G39" s="59"/>
      <c r="H39" s="59"/>
      <c r="I39" s="59"/>
      <c r="J39" s="59"/>
      <c r="K39" s="59"/>
      <c r="L39" s="6"/>
    </row>
    <row r="40" spans="2:12" x14ac:dyDescent="0.25">
      <c r="B40" s="5"/>
      <c r="C40" s="59"/>
      <c r="D40" s="59"/>
      <c r="E40" s="59"/>
      <c r="F40" s="59"/>
      <c r="G40" s="59"/>
      <c r="H40" s="59"/>
      <c r="I40" s="59"/>
      <c r="J40" s="59"/>
      <c r="K40" s="59"/>
      <c r="L40" s="6"/>
    </row>
    <row r="41" spans="2:12" x14ac:dyDescent="0.25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3"/>
    </row>
    <row r="42" spans="2:12" x14ac:dyDescent="0.25">
      <c r="B42" s="2"/>
      <c r="C42" s="3"/>
      <c r="D42" s="3"/>
      <c r="E42" s="3"/>
      <c r="F42" s="3"/>
      <c r="G42" s="3"/>
      <c r="H42" s="3"/>
      <c r="I42" s="3"/>
      <c r="J42" s="3"/>
      <c r="K42" s="3"/>
      <c r="L42" s="4"/>
    </row>
    <row r="43" spans="2:12" x14ac:dyDescent="0.25">
      <c r="B43" s="5"/>
      <c r="C43" s="52" t="s">
        <v>22</v>
      </c>
      <c r="D43" s="53"/>
      <c r="E43" s="53"/>
      <c r="F43" s="53"/>
      <c r="G43" s="53"/>
      <c r="H43" s="53"/>
      <c r="I43" s="53"/>
      <c r="J43" s="53"/>
      <c r="K43" s="54"/>
      <c r="L43" s="6"/>
    </row>
    <row r="44" spans="2:12" x14ac:dyDescent="0.25">
      <c r="B44" s="5"/>
      <c r="C44" s="24"/>
      <c r="D44" s="24"/>
      <c r="E44" s="24"/>
      <c r="F44" s="24"/>
      <c r="G44" s="24"/>
      <c r="H44" s="7"/>
      <c r="I44" s="7"/>
      <c r="J44" s="7"/>
      <c r="K44" s="7"/>
      <c r="L44" s="6"/>
    </row>
    <row r="45" spans="2:12" x14ac:dyDescent="0.25">
      <c r="B45" s="5"/>
      <c r="C45" s="25" t="s">
        <v>38</v>
      </c>
      <c r="D45" s="26"/>
      <c r="E45" s="27" t="s">
        <v>39</v>
      </c>
      <c r="F45" s="28">
        <f>VLOOKUP(F27,Z7:AA22,2,0)</f>
        <v>1920</v>
      </c>
      <c r="G45" s="29" t="s">
        <v>5</v>
      </c>
      <c r="H45" s="7"/>
      <c r="I45" s="7"/>
      <c r="J45" s="7"/>
      <c r="K45" s="7"/>
      <c r="L45" s="6"/>
    </row>
    <row r="46" spans="2:12" x14ac:dyDescent="0.25">
      <c r="B46" s="5"/>
      <c r="C46" s="7"/>
      <c r="D46" s="7"/>
      <c r="E46" s="7"/>
      <c r="F46" s="7"/>
      <c r="G46" s="7"/>
      <c r="H46" s="7"/>
      <c r="I46" s="7"/>
      <c r="J46" s="7"/>
      <c r="K46" s="7"/>
      <c r="L46" s="6"/>
    </row>
    <row r="47" spans="2:12" x14ac:dyDescent="0.25">
      <c r="B47" s="5"/>
      <c r="C47" s="55" t="s">
        <v>41</v>
      </c>
      <c r="D47" s="56"/>
      <c r="E47" s="56"/>
      <c r="F47" s="56"/>
      <c r="G47" s="57"/>
      <c r="H47" s="7"/>
      <c r="I47" s="7"/>
      <c r="J47" s="7"/>
      <c r="K47" s="7"/>
      <c r="L47" s="6"/>
    </row>
    <row r="48" spans="2:12" ht="5.25" customHeight="1" x14ac:dyDescent="0.25">
      <c r="B48" s="5"/>
      <c r="C48" s="30"/>
      <c r="D48" s="30"/>
      <c r="E48" s="30"/>
      <c r="F48" s="30"/>
      <c r="G48" s="30"/>
      <c r="H48" s="7"/>
      <c r="I48" s="7"/>
      <c r="J48" s="7"/>
      <c r="K48" s="7"/>
      <c r="L48" s="6"/>
    </row>
    <row r="49" spans="2:12" x14ac:dyDescent="0.25">
      <c r="B49" s="5"/>
      <c r="C49" s="31" t="str">
        <f>CONCATENATE(" - Min. Width Ratio (",F19*100,"%)")</f>
        <v xml:space="preserve"> - Min. Width Ratio (2%)</v>
      </c>
      <c r="D49" s="8"/>
      <c r="E49" s="8"/>
      <c r="F49" s="32">
        <f>F45*J20</f>
        <v>0</v>
      </c>
      <c r="G49" s="33" t="s">
        <v>5</v>
      </c>
      <c r="H49" s="7"/>
      <c r="I49" s="7"/>
      <c r="J49" s="7"/>
      <c r="K49" s="7"/>
      <c r="L49" s="6"/>
    </row>
    <row r="50" spans="2:12" ht="4.5" customHeight="1" x14ac:dyDescent="0.25">
      <c r="B50" s="5"/>
      <c r="C50" s="34"/>
      <c r="D50" s="7"/>
      <c r="E50" s="7"/>
      <c r="F50" s="35"/>
      <c r="G50" s="36"/>
      <c r="H50" s="7"/>
      <c r="I50" s="7"/>
      <c r="J50" s="7"/>
      <c r="K50" s="7"/>
      <c r="L50" s="6"/>
    </row>
    <row r="51" spans="2:12" x14ac:dyDescent="0.25">
      <c r="B51" s="5"/>
      <c r="C51" s="31" t="str">
        <f>CONCATENATE(" - Min. Height Ratio (",F21*100,"%)")</f>
        <v xml:space="preserve"> - Min. Height Ratio (7%)</v>
      </c>
      <c r="D51" s="8"/>
      <c r="E51" s="8"/>
      <c r="F51" s="32">
        <f>VLOOKUP(F27,Z7:AB22,3,0)*J22*F11</f>
        <v>0</v>
      </c>
      <c r="G51" s="33" t="s">
        <v>5</v>
      </c>
      <c r="H51" s="7"/>
      <c r="I51" s="7"/>
      <c r="J51" s="7"/>
      <c r="K51" s="7"/>
      <c r="L51" s="6"/>
    </row>
    <row r="52" spans="2:12" ht="4.5" customHeight="1" x14ac:dyDescent="0.25">
      <c r="B52" s="5"/>
      <c r="C52" s="34"/>
      <c r="D52" s="7"/>
      <c r="E52" s="7"/>
      <c r="F52" s="35"/>
      <c r="G52" s="36"/>
      <c r="H52" s="7"/>
      <c r="I52" s="7"/>
      <c r="J52" s="7"/>
      <c r="K52" s="7"/>
      <c r="L52" s="6"/>
    </row>
    <row r="53" spans="2:12" x14ac:dyDescent="0.25">
      <c r="B53" s="5"/>
      <c r="C53" s="31" t="str">
        <f>CONCATENATE(" - Min Pixels for Detection (",F13,")")</f>
        <v xml:space="preserve"> - Min Pixels for Detection (100)</v>
      </c>
      <c r="D53" s="8"/>
      <c r="E53" s="8"/>
      <c r="F53" s="32">
        <f>J15</f>
        <v>5.9882237374209533</v>
      </c>
      <c r="G53" s="33" t="s">
        <v>5</v>
      </c>
      <c r="H53" s="7"/>
      <c r="I53" s="7"/>
      <c r="J53" s="7"/>
      <c r="K53" s="7"/>
      <c r="L53" s="6"/>
    </row>
    <row r="54" spans="2:12" ht="4.5" customHeight="1" x14ac:dyDescent="0.25">
      <c r="B54" s="5"/>
      <c r="C54" s="37"/>
      <c r="D54" s="21"/>
      <c r="E54" s="21"/>
      <c r="F54" s="38"/>
      <c r="G54" s="22"/>
      <c r="H54" s="7"/>
      <c r="I54" s="7"/>
      <c r="J54" s="7"/>
      <c r="K54" s="7"/>
      <c r="L54" s="6"/>
    </row>
    <row r="55" spans="2:12" x14ac:dyDescent="0.25">
      <c r="B55" s="5"/>
      <c r="C55" s="25" t="s">
        <v>40</v>
      </c>
      <c r="D55" s="26"/>
      <c r="E55" s="27" t="s">
        <v>44</v>
      </c>
      <c r="F55" s="28">
        <f>MAX(F49:F53)</f>
        <v>5.9882237374209533</v>
      </c>
      <c r="G55" s="29" t="s">
        <v>5</v>
      </c>
      <c r="H55" s="7"/>
      <c r="I55" s="7"/>
      <c r="J55" s="7"/>
      <c r="K55" s="7"/>
      <c r="L55" s="6"/>
    </row>
    <row r="56" spans="2:12" x14ac:dyDescent="0.25">
      <c r="B56" s="5"/>
      <c r="C56" s="24"/>
      <c r="D56" s="24"/>
      <c r="E56" s="24"/>
      <c r="F56" s="24"/>
      <c r="G56" s="24"/>
      <c r="H56" s="7"/>
      <c r="I56" s="7"/>
      <c r="J56" s="7"/>
      <c r="K56" s="7"/>
      <c r="L56" s="6"/>
    </row>
    <row r="57" spans="2:12" x14ac:dyDescent="0.25">
      <c r="B57" s="5"/>
      <c r="C57" s="25" t="s">
        <v>42</v>
      </c>
      <c r="D57" s="26"/>
      <c r="E57" s="27" t="s">
        <v>43</v>
      </c>
      <c r="F57" s="28">
        <f>(J7*(F45/F55))/100</f>
        <v>195.45562278941989</v>
      </c>
      <c r="G57" s="29" t="s">
        <v>3</v>
      </c>
      <c r="H57" s="7"/>
      <c r="I57" s="7"/>
      <c r="J57" s="7"/>
      <c r="K57" s="7"/>
      <c r="L57" s="6"/>
    </row>
    <row r="58" spans="2:12" x14ac:dyDescent="0.25">
      <c r="B58" s="5"/>
      <c r="C58" s="24"/>
      <c r="D58" s="24"/>
      <c r="E58" s="39"/>
      <c r="F58" s="39"/>
      <c r="G58" s="24"/>
      <c r="H58" s="7"/>
      <c r="I58" s="7"/>
      <c r="J58" s="7"/>
      <c r="K58" s="7"/>
      <c r="L58" s="6"/>
    </row>
    <row r="59" spans="2:12" x14ac:dyDescent="0.25">
      <c r="B59" s="5"/>
      <c r="C59" s="25" t="s">
        <v>45</v>
      </c>
      <c r="D59" s="26"/>
      <c r="E59" s="27" t="s">
        <v>46</v>
      </c>
      <c r="F59" s="28">
        <f>F57/(2*TAN((F29/2)*PI()/180))</f>
        <v>127.3613634418259</v>
      </c>
      <c r="G59" s="29" t="s">
        <v>3</v>
      </c>
      <c r="H59" s="7"/>
      <c r="I59" s="7"/>
      <c r="J59" s="7"/>
      <c r="K59" s="7"/>
      <c r="L59" s="6"/>
    </row>
    <row r="60" spans="2:12" x14ac:dyDescent="0.25">
      <c r="B60" s="20"/>
      <c r="C60" s="21"/>
      <c r="D60" s="21"/>
      <c r="E60" s="21"/>
      <c r="F60" s="21"/>
      <c r="G60" s="21"/>
      <c r="H60" s="21"/>
      <c r="I60" s="21"/>
      <c r="J60" s="21"/>
      <c r="K60" s="21"/>
      <c r="L60" s="23"/>
    </row>
  </sheetData>
  <sheetProtection password="E181" sheet="1" objects="1" scenarios="1"/>
  <mergeCells count="7">
    <mergeCell ref="B2:L2"/>
    <mergeCell ref="C5:K5"/>
    <mergeCell ref="C47:G47"/>
    <mergeCell ref="Y5:AB5"/>
    <mergeCell ref="C38:K40"/>
    <mergeCell ref="C25:K25"/>
    <mergeCell ref="C43:K43"/>
  </mergeCells>
  <dataValidations count="4">
    <dataValidation type="list" allowBlank="1" showInputMessage="1" showErrorMessage="1" sqref="G9 G7">
      <formula1>"Meters, Feet"</formula1>
    </dataValidation>
    <dataValidation type="list" allowBlank="1" showInputMessage="1" showErrorMessage="1" sqref="F31">
      <formula1>"Pixels Requirement, Width &amp; Height Ratios, Both Pixels &amp; Dim. Ratios"</formula1>
    </dataValidation>
    <dataValidation type="whole" errorStyle="information" allowBlank="1" showInputMessage="1" showErrorMessage="1" errorTitle="Input Valid Angle of View" error="Please input a value between 0 and 180 degrees for the angle of view." sqref="F29">
      <formula1>1</formula1>
      <formula2>179</formula2>
    </dataValidation>
    <dataValidation type="list" allowBlank="1" showInputMessage="1" showErrorMessage="1" sqref="F27">
      <formula1>$Z$7:$Z$22</formula1>
    </dataValidation>
  </dataValidations>
  <pageMargins left="0.23622047244094491" right="0.23622047244094491" top="0.74803149606299213" bottom="0.74803149606299213" header="0.31496062992125984" footer="0.31496062992125984"/>
  <pageSetup paperSize="9" scale="84" orientation="portrait" r:id="rId1"/>
  <ignoredErrors>
    <ignoredError sqref="F33 H33" evalError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AllGoVision</vt:lpstr>
      <vt:lpstr>AllGoVision!Print_Area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Niladri</dc:creator>
  <cp:lastModifiedBy>Niladri</cp:lastModifiedBy>
  <cp:lastPrinted>2016-02-19T07:23:35Z</cp:lastPrinted>
  <dcterms:created xsi:type="dcterms:W3CDTF">2016-02-17T10:12:15Z</dcterms:created>
  <dcterms:modified xsi:type="dcterms:W3CDTF">2016-04-12T06:27:27Z</dcterms:modified>
</cp:coreProperties>
</file>